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090"/>
  </bookViews>
  <sheets>
    <sheet name="申請時版" sheetId="3" r:id="rId1"/>
  </sheets>
  <definedNames>
    <definedName name="_xlnm.Print_Area" localSheetId="0">申請時版!$A$1:$D$59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 l="1"/>
  <c r="C12" i="3" s="1"/>
  <c r="C20" i="3" l="1"/>
  <c r="C21" i="3" s="1"/>
  <c r="C38" i="3" l="1"/>
  <c r="C37" i="3" l="1"/>
  <c r="C36" i="3"/>
  <c r="C35" i="3"/>
  <c r="C34" i="3"/>
  <c r="C33" i="3"/>
  <c r="C32" i="3"/>
  <c r="C30" i="3"/>
  <c r="C29" i="3"/>
  <c r="C28" i="3"/>
  <c r="C27" i="3"/>
  <c r="H36" i="3" l="1"/>
  <c r="J36" i="3" s="1"/>
  <c r="H31" i="3"/>
  <c r="J31" i="3" s="1"/>
  <c r="H30" i="3"/>
  <c r="J30" i="3" s="1"/>
  <c r="G19" i="3" l="1"/>
  <c r="H37" i="3" l="1"/>
  <c r="J37" i="3" s="1"/>
  <c r="L37" i="3" s="1"/>
  <c r="F37" i="3" s="1"/>
  <c r="L30" i="3"/>
  <c r="F30" i="3" s="1"/>
  <c r="L36" i="3"/>
  <c r="F36" i="3" s="1"/>
  <c r="L31" i="3"/>
  <c r="F31" i="3" s="1"/>
  <c r="C31" i="3" s="1"/>
  <c r="C25" i="3" s="1"/>
  <c r="C26" i="3" l="1"/>
  <c r="C49" i="3" s="1"/>
  <c r="C50" i="3" s="1"/>
  <c r="E26" i="3"/>
  <c r="C54" i="3" s="1"/>
  <c r="C51" i="3"/>
  <c r="C53" i="3" s="1"/>
  <c r="C52" i="3"/>
  <c r="C56" i="3" l="1"/>
</calcChain>
</file>

<file path=xl/sharedStrings.xml><?xml version="1.0" encoding="utf-8"?>
<sst xmlns="http://schemas.openxmlformats.org/spreadsheetml/2006/main" count="158" uniqueCount="103">
  <si>
    <t>形式</t>
    <rPh sb="0" eb="2">
      <t>ケイシキ</t>
    </rPh>
    <phoneticPr fontId="1"/>
  </si>
  <si>
    <t>メーカー名</t>
    <rPh sb="4" eb="5">
      <t>メイ</t>
    </rPh>
    <phoneticPr fontId="1"/>
  </si>
  <si>
    <t>（１）適正なエンジン回転で作業する</t>
    <rPh sb="3" eb="5">
      <t>テキセイ</t>
    </rPh>
    <rPh sb="10" eb="12">
      <t>カイテン</t>
    </rPh>
    <rPh sb="13" eb="15">
      <t>サギョウ</t>
    </rPh>
    <phoneticPr fontId="1"/>
  </si>
  <si>
    <t>％</t>
    <phoneticPr fontId="1"/>
  </si>
  <si>
    <t>（２）適正な走行速度で作業する</t>
    <rPh sb="3" eb="5">
      <t>テキセイ</t>
    </rPh>
    <rPh sb="6" eb="8">
      <t>ソウコウ</t>
    </rPh>
    <rPh sb="8" eb="10">
      <t>ソクド</t>
    </rPh>
    <rPh sb="11" eb="13">
      <t>サギョウ</t>
    </rPh>
    <phoneticPr fontId="1"/>
  </si>
  <si>
    <t>a</t>
    <phoneticPr fontId="1"/>
  </si>
  <si>
    <t>t-CO2/年</t>
    <rPh sb="6" eb="7">
      <t>ネン</t>
    </rPh>
    <phoneticPr fontId="1"/>
  </si>
  <si>
    <t>省エネ比率</t>
    <rPh sb="0" eb="1">
      <t>ショウ</t>
    </rPh>
    <rPh sb="3" eb="5">
      <t>ヒリツ</t>
    </rPh>
    <phoneticPr fontId="1"/>
  </si>
  <si>
    <t>①</t>
    <phoneticPr fontId="1"/>
  </si>
  <si>
    <t>③</t>
    <phoneticPr fontId="1"/>
  </si>
  <si>
    <t>年間当たりの耕作回数</t>
    <rPh sb="0" eb="2">
      <t>ネンカン</t>
    </rPh>
    <rPh sb="2" eb="3">
      <t>ア</t>
    </rPh>
    <rPh sb="6" eb="8">
      <t>コウサク</t>
    </rPh>
    <rPh sb="8" eb="10">
      <t>カイスウ</t>
    </rPh>
    <phoneticPr fontId="1"/>
  </si>
  <si>
    <t>回</t>
    <rPh sb="0" eb="1">
      <t>カイ</t>
    </rPh>
    <phoneticPr fontId="1"/>
  </si>
  <si>
    <t>②</t>
    <phoneticPr fontId="1"/>
  </si>
  <si>
    <t>年間当たりの耕作面積（①×②）</t>
    <rPh sb="0" eb="2">
      <t>ネンカン</t>
    </rPh>
    <rPh sb="2" eb="3">
      <t>ア</t>
    </rPh>
    <rPh sb="6" eb="8">
      <t>コウサク</t>
    </rPh>
    <rPh sb="8" eb="10">
      <t>メンセキ</t>
    </rPh>
    <phoneticPr fontId="1"/>
  </si>
  <si>
    <t>【導入予定の省エネ型農業機械】</t>
    <phoneticPr fontId="1"/>
  </si>
  <si>
    <t>【導入予定省エネ技術】</t>
    <rPh sb="5" eb="6">
      <t>ショウ</t>
    </rPh>
    <rPh sb="8" eb="10">
      <t>ギジュツ</t>
    </rPh>
    <phoneticPr fontId="1"/>
  </si>
  <si>
    <t>※　2.58：CO2の排出係数（kgCO2/ℓ）</t>
    <rPh sb="11" eb="13">
      <t>ハイシュツ</t>
    </rPh>
    <rPh sb="13" eb="15">
      <t>ケイスウ</t>
    </rPh>
    <phoneticPr fontId="1"/>
  </si>
  <si>
    <t>：自動計算セル</t>
    <rPh sb="1" eb="3">
      <t>ジドウ</t>
    </rPh>
    <rPh sb="3" eb="5">
      <t>ケイサン</t>
    </rPh>
    <phoneticPr fontId="1"/>
  </si>
  <si>
    <t>←この値が50％程度以上であることが応募要件</t>
    <rPh sb="3" eb="4">
      <t>アタイ</t>
    </rPh>
    <rPh sb="8" eb="10">
      <t>テイド</t>
    </rPh>
    <rPh sb="10" eb="12">
      <t>イジョウ</t>
    </rPh>
    <rPh sb="18" eb="20">
      <t>オウボ</t>
    </rPh>
    <rPh sb="20" eb="22">
      <t>ヨウケン</t>
    </rPh>
    <phoneticPr fontId="1"/>
  </si>
  <si>
    <t>t-CO2/年/台</t>
    <rPh sb="6" eb="7">
      <t>ネン</t>
    </rPh>
    <rPh sb="8" eb="9">
      <t>ダイ</t>
    </rPh>
    <phoneticPr fontId="1"/>
  </si>
  <si>
    <t>Ｌ</t>
  </si>
  <si>
    <t>15ha以上の軽油使用量（10a）</t>
    <rPh sb="4" eb="6">
      <t>イジョウ</t>
    </rPh>
    <rPh sb="7" eb="9">
      <t>ケイユ</t>
    </rPh>
    <rPh sb="9" eb="12">
      <t>シヨウリョウ</t>
    </rPh>
    <phoneticPr fontId="1"/>
  </si>
  <si>
    <t>作業時間（10a）</t>
    <rPh sb="0" eb="2">
      <t>サギョウ</t>
    </rPh>
    <rPh sb="2" eb="4">
      <t>ジカン</t>
    </rPh>
    <phoneticPr fontId="1"/>
  </si>
  <si>
    <t>トラクター</t>
    <phoneticPr fontId="1"/>
  </si>
  <si>
    <t>コンバイン</t>
    <phoneticPr fontId="1"/>
  </si>
  <si>
    <t>Ｌ</t>
    <phoneticPr fontId="1"/>
  </si>
  <si>
    <t>10a</t>
  </si>
  <si>
    <t>削減量（L/ha）マニュアルより</t>
    <rPh sb="0" eb="3">
      <t>サクゲンリョウ</t>
    </rPh>
    <phoneticPr fontId="1"/>
  </si>
  <si>
    <t>（３）適正なPTO速度で作業する</t>
    <rPh sb="3" eb="5">
      <t>テキセイ</t>
    </rPh>
    <rPh sb="9" eb="11">
      <t>ソクド</t>
    </rPh>
    <rPh sb="12" eb="14">
      <t>サギョウ</t>
    </rPh>
    <phoneticPr fontId="1"/>
  </si>
  <si>
    <t>（４）作業中断時にエンジンを停止する</t>
    <rPh sb="3" eb="5">
      <t>サギョウ</t>
    </rPh>
    <rPh sb="5" eb="7">
      <t>チュウダン</t>
    </rPh>
    <rPh sb="7" eb="8">
      <t>ジ</t>
    </rPh>
    <rPh sb="14" eb="16">
      <t>テイシ</t>
    </rPh>
    <phoneticPr fontId="1"/>
  </si>
  <si>
    <t>（６）適正な土壌水分時に作業する</t>
    <rPh sb="3" eb="5">
      <t>テキセイ</t>
    </rPh>
    <rPh sb="6" eb="8">
      <t>ドジョウ</t>
    </rPh>
    <rPh sb="8" eb="10">
      <t>スイブン</t>
    </rPh>
    <rPh sb="10" eb="11">
      <t>ジ</t>
    </rPh>
    <rPh sb="12" eb="14">
      <t>サギョウ</t>
    </rPh>
    <phoneticPr fontId="1"/>
  </si>
  <si>
    <t>（５）移動時に適正なエンジン回転で移動する</t>
    <rPh sb="3" eb="6">
      <t>イドウジ</t>
    </rPh>
    <rPh sb="7" eb="9">
      <t>テキセイ</t>
    </rPh>
    <rPh sb="14" eb="16">
      <t>カイテン</t>
    </rPh>
    <rPh sb="17" eb="19">
      <t>イドウ</t>
    </rPh>
    <phoneticPr fontId="1"/>
  </si>
  <si>
    <t>（７）牽引作業では、適切なウェイトを使用する</t>
    <rPh sb="3" eb="5">
      <t>ケンイン</t>
    </rPh>
    <rPh sb="5" eb="7">
      <t>サギョウ</t>
    </rPh>
    <rPh sb="10" eb="12">
      <t>テキセツ</t>
    </rPh>
    <rPh sb="18" eb="20">
      <t>シヨウ</t>
    </rPh>
    <phoneticPr fontId="1"/>
  </si>
  <si>
    <t>（８）不要なときにエアコンを使わない</t>
    <rPh sb="3" eb="5">
      <t>フヨウ</t>
    </rPh>
    <rPh sb="14" eb="15">
      <t>ツカ</t>
    </rPh>
    <phoneticPr fontId="1"/>
  </si>
  <si>
    <t>（９）省エネ作業機を導入（スタブルカルチなど）</t>
    <rPh sb="3" eb="4">
      <t>ショウ</t>
    </rPh>
    <rPh sb="6" eb="9">
      <t>サギョウキ</t>
    </rPh>
    <rPh sb="10" eb="12">
      <t>ドウニュウ</t>
    </rPh>
    <phoneticPr fontId="1"/>
  </si>
  <si>
    <t>（１０）農地の集約化による営農効率化</t>
    <rPh sb="4" eb="6">
      <t>ノウチ</t>
    </rPh>
    <rPh sb="7" eb="9">
      <t>シュウヤク</t>
    </rPh>
    <rPh sb="9" eb="10">
      <t>カ</t>
    </rPh>
    <rPh sb="13" eb="15">
      <t>エイノウ</t>
    </rPh>
    <rPh sb="15" eb="18">
      <t>コウリツカ</t>
    </rPh>
    <phoneticPr fontId="1"/>
  </si>
  <si>
    <t>（１１）トラクターの台数削減（１台につき）</t>
    <rPh sb="10" eb="12">
      <t>ダイスウ</t>
    </rPh>
    <rPh sb="12" eb="14">
      <t>サクゲン</t>
    </rPh>
    <rPh sb="16" eb="17">
      <t>ダイ</t>
    </rPh>
    <phoneticPr fontId="1"/>
  </si>
  <si>
    <t>（１２）その他</t>
    <rPh sb="6" eb="7">
      <t>ホカ</t>
    </rPh>
    <phoneticPr fontId="1"/>
  </si>
  <si>
    <t>導入台数</t>
    <rPh sb="0" eb="2">
      <t>ドウニュウ</t>
    </rPh>
    <rPh sb="2" eb="4">
      <t>ダイスウ</t>
    </rPh>
    <phoneticPr fontId="1"/>
  </si>
  <si>
    <t>台</t>
    <rPh sb="0" eb="1">
      <t>ダイ</t>
    </rPh>
    <phoneticPr fontId="1"/>
  </si>
  <si>
    <t>ℓ/10a/台</t>
    <rPh sb="6" eb="7">
      <t>ダイ</t>
    </rPh>
    <phoneticPr fontId="1"/>
  </si>
  <si>
    <t>⑦</t>
    <phoneticPr fontId="1"/>
  </si>
  <si>
    <t>北海道畑作（小麦）Ｈ２７</t>
    <rPh sb="0" eb="3">
      <t>ホッカイドウ</t>
    </rPh>
    <rPh sb="3" eb="5">
      <t>ハタサク</t>
    </rPh>
    <rPh sb="6" eb="8">
      <t>コムギ</t>
    </rPh>
    <phoneticPr fontId="1"/>
  </si>
  <si>
    <t>トラクター所有台数</t>
    <rPh sb="5" eb="7">
      <t>ショユウ</t>
    </rPh>
    <rPh sb="7" eb="9">
      <t>ダイスウ</t>
    </rPh>
    <phoneticPr fontId="1"/>
  </si>
  <si>
    <t>トラクターの軽油使用量（10a/台）</t>
    <rPh sb="6" eb="8">
      <t>ケイユ</t>
    </rPh>
    <rPh sb="8" eb="10">
      <t>シヨウ</t>
    </rPh>
    <rPh sb="10" eb="11">
      <t>リョウ</t>
    </rPh>
    <rPh sb="16" eb="17">
      <t>ダイ</t>
    </rPh>
    <phoneticPr fontId="1"/>
  </si>
  <si>
    <t>%</t>
    <phoneticPr fontId="1"/>
  </si>
  <si>
    <t>ha</t>
  </si>
  <si>
    <t>15ha以上の規模において、50aあたり１hアイドリングと仮定（１台あたり2.5ha）</t>
    <rPh sb="33" eb="34">
      <t>ダイ</t>
    </rPh>
    <phoneticPr fontId="1"/>
  </si>
  <si>
    <t>15ha以上の規模におけるほ場への移動距離（4.5km)・（時速15kmとする）</t>
  </si>
  <si>
    <t>アイドリング半減、移動距離半減</t>
    <rPh sb="6" eb="8">
      <t>ハンゲン</t>
    </rPh>
    <phoneticPr fontId="1"/>
  </si>
  <si>
    <t>　適切な作物水分時に作業する</t>
    <phoneticPr fontId="1"/>
  </si>
  <si>
    <t>　省エネとなる作業方法への改善
  （耕うん・中耕回数減、施肥回数減、防除回数減、少量散布への変更など）</t>
    <phoneticPr fontId="1"/>
  </si>
  <si>
    <t>　多収品種への転換等による単位収量あたりのエネルギー削減　</t>
    <phoneticPr fontId="1"/>
  </si>
  <si>
    <t>　農地の集約化による営農効率化　等</t>
    <rPh sb="16" eb="17">
      <t>トウ</t>
    </rPh>
    <phoneticPr fontId="1"/>
  </si>
  <si>
    <t>※　燃費は、小麦の作付規模別生産費「平成27年産米及び麦類の生産費」（農林水産省）の15ha以上の軽油使用量より推計</t>
    <rPh sb="2" eb="4">
      <t>ネンピ</t>
    </rPh>
    <rPh sb="18" eb="20">
      <t>ヘイセイ</t>
    </rPh>
    <rPh sb="22" eb="23">
      <t>ネン</t>
    </rPh>
    <rPh sb="23" eb="24">
      <t>サン</t>
    </rPh>
    <rPh sb="24" eb="25">
      <t>コメ</t>
    </rPh>
    <rPh sb="25" eb="26">
      <t>オヨ</t>
    </rPh>
    <rPh sb="27" eb="29">
      <t>ムギルイ</t>
    </rPh>
    <rPh sb="30" eb="33">
      <t>セイサンヒ</t>
    </rPh>
    <rPh sb="35" eb="37">
      <t>ノウリン</t>
    </rPh>
    <rPh sb="37" eb="40">
      <t>スイサンショウ</t>
    </rPh>
    <rPh sb="46" eb="48">
      <t>イジョウ</t>
    </rPh>
    <rPh sb="49" eb="51">
      <t>ケイユ</t>
    </rPh>
    <rPh sb="51" eb="54">
      <t>シヨウリョウ</t>
    </rPh>
    <rPh sb="56" eb="58">
      <t>スイケイ</t>
    </rPh>
    <phoneticPr fontId="1"/>
  </si>
  <si>
    <t>台</t>
    <rPh sb="0" eb="1">
      <t>ダイ</t>
    </rPh>
    <phoneticPr fontId="1"/>
  </si>
  <si>
    <t>：入力セル</t>
    <rPh sb="1" eb="3">
      <t>ニュウリョク</t>
    </rPh>
    <phoneticPr fontId="1"/>
  </si>
  <si>
    <t>※１　省エネ技術による省エネ比率は、農業機械の省エネ利用マニュアル（平成28年3月）日本農業機械化協会より</t>
    <rPh sb="3" eb="4">
      <t>ショウ</t>
    </rPh>
    <rPh sb="6" eb="8">
      <t>ギジュツ</t>
    </rPh>
    <rPh sb="11" eb="12">
      <t>ショウ</t>
    </rPh>
    <rPh sb="14" eb="16">
      <t>ヒリツ</t>
    </rPh>
    <rPh sb="18" eb="20">
      <t>ノウギョウ</t>
    </rPh>
    <rPh sb="20" eb="22">
      <t>キカイ</t>
    </rPh>
    <rPh sb="23" eb="24">
      <t>ショウ</t>
    </rPh>
    <rPh sb="26" eb="28">
      <t>リヨウ</t>
    </rPh>
    <rPh sb="34" eb="36">
      <t>ヘイセイ</t>
    </rPh>
    <rPh sb="38" eb="39">
      <t>ネン</t>
    </rPh>
    <rPh sb="40" eb="41">
      <t>ガツ</t>
    </rPh>
    <rPh sb="42" eb="44">
      <t>ニホン</t>
    </rPh>
    <rPh sb="44" eb="46">
      <t>ノウギョウ</t>
    </rPh>
    <rPh sb="46" eb="49">
      <t>キカイカ</t>
    </rPh>
    <rPh sb="49" eb="51">
      <t>キョウカイ</t>
    </rPh>
    <phoneticPr fontId="1"/>
  </si>
  <si>
    <t>←この値を様式１別紙１－３【ＣＯ２削減効果の算定根拠】に記載する</t>
    <rPh sb="3" eb="4">
      <t>アタイ</t>
    </rPh>
    <rPh sb="28" eb="30">
      <t>キサイ</t>
    </rPh>
    <phoneticPr fontId="1"/>
  </si>
  <si>
    <t>←採用する省エネ農法について左端プルダウンリストから選択する</t>
    <rPh sb="1" eb="3">
      <t>サイヨウ</t>
    </rPh>
    <rPh sb="5" eb="6">
      <t>ショウ</t>
    </rPh>
    <rPh sb="8" eb="10">
      <t>ノウホウ</t>
    </rPh>
    <rPh sb="14" eb="16">
      <t>ヒダリハシ</t>
    </rPh>
    <rPh sb="26" eb="28">
      <t>センタク</t>
    </rPh>
    <phoneticPr fontId="1"/>
  </si>
  <si>
    <t>燃費（基準値）※固定</t>
    <rPh sb="0" eb="2">
      <t>ネンピ</t>
    </rPh>
    <rPh sb="3" eb="6">
      <t>キジュンチ</t>
    </rPh>
    <rPh sb="8" eb="10">
      <t>コテイ</t>
    </rPh>
    <phoneticPr fontId="1"/>
  </si>
  <si>
    <r>
      <t>省エネルギー型農業機械導入促進事業　削減効果算定シート</t>
    </r>
    <r>
      <rPr>
        <b/>
        <sz val="12"/>
        <color rgb="FFFF0000"/>
        <rFont val="游ゴシック"/>
        <family val="3"/>
        <charset val="128"/>
        <scheme val="minor"/>
      </rPr>
      <t>（申請時版）</t>
    </r>
    <rPh sb="18" eb="20">
      <t>サクゲン</t>
    </rPh>
    <rPh sb="20" eb="22">
      <t>コウカ</t>
    </rPh>
    <rPh sb="22" eb="24">
      <t>サンテイ</t>
    </rPh>
    <rPh sb="28" eb="30">
      <t>シンセイ</t>
    </rPh>
    <rPh sb="30" eb="31">
      <t>トキ</t>
    </rPh>
    <rPh sb="31" eb="32">
      <t>バン</t>
    </rPh>
    <phoneticPr fontId="1"/>
  </si>
  <si>
    <t>台</t>
    <rPh sb="0" eb="1">
      <t>ダイ</t>
    </rPh>
    <phoneticPr fontId="1"/>
  </si>
  <si>
    <t>○</t>
    <phoneticPr fontId="1"/>
  </si>
  <si>
    <t>a</t>
    <phoneticPr fontId="1"/>
  </si>
  <si>
    <t>トラクター所有台数（補助事業導入前の使用台数）</t>
    <rPh sb="5" eb="7">
      <t>ショユウ</t>
    </rPh>
    <rPh sb="7" eb="9">
      <t>ダイスウ</t>
    </rPh>
    <rPh sb="10" eb="12">
      <t>ホジョ</t>
    </rPh>
    <rPh sb="12" eb="14">
      <t>ジギョウ</t>
    </rPh>
    <rPh sb="14" eb="17">
      <t>ドウニュウマエ</t>
    </rPh>
    <rPh sb="18" eb="20">
      <t>シヨウ</t>
    </rPh>
    <rPh sb="20" eb="22">
      <t>ダイスウ</t>
    </rPh>
    <phoneticPr fontId="1"/>
  </si>
  <si>
    <t>④</t>
    <phoneticPr fontId="1"/>
  </si>
  <si>
    <t>トラクター所有１台あたり耕作面積（③/④）</t>
    <rPh sb="5" eb="7">
      <t>ショユウ</t>
    </rPh>
    <rPh sb="8" eb="9">
      <t>ダイ</t>
    </rPh>
    <rPh sb="12" eb="14">
      <t>コウサク</t>
    </rPh>
    <rPh sb="14" eb="16">
      <t>メンセキ</t>
    </rPh>
    <phoneticPr fontId="1"/>
  </si>
  <si>
    <t>a</t>
    <phoneticPr fontId="1"/>
  </si>
  <si>
    <t>導入後の通常仕様機及び省エネ農業機械を使用した場合の年間CO2排出量</t>
    <rPh sb="0" eb="3">
      <t>ドウニュウゴ</t>
    </rPh>
    <rPh sb="4" eb="6">
      <t>ツウジョウ</t>
    </rPh>
    <rPh sb="6" eb="9">
      <t>シヨウキ</t>
    </rPh>
    <rPh sb="9" eb="10">
      <t>オヨ</t>
    </rPh>
    <rPh sb="11" eb="12">
      <t>ショウ</t>
    </rPh>
    <rPh sb="14" eb="16">
      <t>ノウギョウ</t>
    </rPh>
    <rPh sb="16" eb="18">
      <t>キカイ</t>
    </rPh>
    <rPh sb="19" eb="21">
      <t>シヨウ</t>
    </rPh>
    <rPh sb="23" eb="25">
      <t>バアイ</t>
    </rPh>
    <phoneticPr fontId="1"/>
  </si>
  <si>
    <t>⑧</t>
    <phoneticPr fontId="1"/>
  </si>
  <si>
    <t>⑨</t>
    <phoneticPr fontId="1"/>
  </si>
  <si>
    <t>⑬</t>
    <phoneticPr fontId="1"/>
  </si>
  <si>
    <t>⑰</t>
    <phoneticPr fontId="1"/>
  </si>
  <si>
    <t>⑱</t>
    <phoneticPr fontId="1"/>
  </si>
  <si>
    <t>⑫'</t>
    <phoneticPr fontId="1"/>
  </si>
  <si>
    <t>農業機械の省エネ利用マニュアルに記載の省エネ農法※(1)から(12)の合計</t>
    <rPh sb="0" eb="2">
      <t>ノウギョウ</t>
    </rPh>
    <rPh sb="2" eb="4">
      <t>キカイ</t>
    </rPh>
    <rPh sb="5" eb="6">
      <t>ショウ</t>
    </rPh>
    <rPh sb="8" eb="10">
      <t>リヨウ</t>
    </rPh>
    <rPh sb="16" eb="18">
      <t>キサイ</t>
    </rPh>
    <rPh sb="19" eb="20">
      <t>ショウ</t>
    </rPh>
    <rPh sb="22" eb="24">
      <t>ノウホウ</t>
    </rPh>
    <rPh sb="35" eb="37">
      <t>ゴウケイ</t>
    </rPh>
    <phoneticPr fontId="1"/>
  </si>
  <si>
    <t>【農業者基本情報】</t>
    <rPh sb="1" eb="4">
      <t>ノウギョウシャ</t>
    </rPh>
    <rPh sb="4" eb="6">
      <t>キホン</t>
    </rPh>
    <rPh sb="6" eb="8">
      <t>ジョウホウ</t>
    </rPh>
    <phoneticPr fontId="1"/>
  </si>
  <si>
    <t>農業者の耕作面積</t>
    <rPh sb="0" eb="3">
      <t>ノウギョウシャ</t>
    </rPh>
    <rPh sb="4" eb="6">
      <t>コウサク</t>
    </rPh>
    <rPh sb="6" eb="8">
      <t>メンセキ</t>
    </rPh>
    <phoneticPr fontId="1"/>
  </si>
  <si>
    <t>※２　（１２）については、申請者等が何らかの根拠を示して自ら算定した省エネ率を表記するものとする。
　　　なお、（１）～（１１）についても、何らかの根拠を示すことで省エネ率を自ら示すことができるものとする。</t>
    <rPh sb="16" eb="17">
      <t>トウ</t>
    </rPh>
    <rPh sb="70" eb="71">
      <t>ナン</t>
    </rPh>
    <rPh sb="74" eb="76">
      <t>コンキョ</t>
    </rPh>
    <rPh sb="77" eb="78">
      <t>シメ</t>
    </rPh>
    <rPh sb="82" eb="83">
      <t>ショウ</t>
    </rPh>
    <rPh sb="85" eb="86">
      <t>リツ</t>
    </rPh>
    <rPh sb="87" eb="88">
      <t>ミズカ</t>
    </rPh>
    <rPh sb="89" eb="90">
      <t>シメ</t>
    </rPh>
    <phoneticPr fontId="1"/>
  </si>
  <si>
    <t>⑤</t>
    <phoneticPr fontId="1"/>
  </si>
  <si>
    <t>⑥</t>
    <phoneticPr fontId="1"/>
  </si>
  <si>
    <t>⑩</t>
    <phoneticPr fontId="1"/>
  </si>
  <si>
    <t>⑪</t>
    <phoneticPr fontId="1"/>
  </si>
  <si>
    <t>⑫</t>
    <phoneticPr fontId="1"/>
  </si>
  <si>
    <t>⑬'</t>
    <phoneticPr fontId="1"/>
  </si>
  <si>
    <t>⑭</t>
    <phoneticPr fontId="1"/>
  </si>
  <si>
    <t>⑮</t>
    <phoneticPr fontId="1"/>
  </si>
  <si>
    <t>⑯</t>
    <phoneticPr fontId="1"/>
  </si>
  <si>
    <t>省エネ型農業機械による耕作面積（③/⑤×⑦）</t>
    <rPh sb="0" eb="1">
      <t>ショウ</t>
    </rPh>
    <rPh sb="3" eb="4">
      <t>ガタ</t>
    </rPh>
    <rPh sb="4" eb="6">
      <t>ノウギョウ</t>
    </rPh>
    <rPh sb="6" eb="8">
      <t>キカイ</t>
    </rPh>
    <rPh sb="11" eb="13">
      <t>コウサク</t>
    </rPh>
    <rPh sb="13" eb="15">
      <t>メンセキ</t>
    </rPh>
    <phoneticPr fontId="1"/>
  </si>
  <si>
    <t>通常仕様機の農業機械による耕作面積（③ｰ⑩）</t>
    <rPh sb="0" eb="2">
      <t>ツウジョウ</t>
    </rPh>
    <rPh sb="2" eb="5">
      <t>シヨウキ</t>
    </rPh>
    <rPh sb="6" eb="8">
      <t>ノウギョウ</t>
    </rPh>
    <rPh sb="8" eb="10">
      <t>キカイ</t>
    </rPh>
    <rPh sb="13" eb="15">
      <t>コウサク</t>
    </rPh>
    <rPh sb="15" eb="17">
      <t>メンセキ</t>
    </rPh>
    <phoneticPr fontId="1"/>
  </si>
  <si>
    <t>通常仕様機１台あたりの年間CO2排出量（⑧×⑥/10×2.58/1000）</t>
    <rPh sb="0" eb="2">
      <t>ツウジョウ</t>
    </rPh>
    <rPh sb="2" eb="4">
      <t>シヨウ</t>
    </rPh>
    <rPh sb="4" eb="5">
      <t>キ</t>
    </rPh>
    <rPh sb="6" eb="7">
      <t>ダイ</t>
    </rPh>
    <rPh sb="11" eb="13">
      <t>ネンカン</t>
    </rPh>
    <rPh sb="16" eb="18">
      <t>ハイシュツ</t>
    </rPh>
    <rPh sb="18" eb="19">
      <t>リョウ</t>
    </rPh>
    <phoneticPr fontId="1"/>
  </si>
  <si>
    <t>導入予定１台を使用した場合の年間CO2排出量（⑧×(③×(100-⑨)/100)/10×2.58/1000）</t>
    <rPh sb="0" eb="2">
      <t>ドウニュウ</t>
    </rPh>
    <rPh sb="2" eb="4">
      <t>ヨテイ</t>
    </rPh>
    <rPh sb="5" eb="6">
      <t>ダイ</t>
    </rPh>
    <rPh sb="7" eb="9">
      <t>シヨウ</t>
    </rPh>
    <rPh sb="11" eb="13">
      <t>バアイ</t>
    </rPh>
    <rPh sb="14" eb="16">
      <t>ネンカン</t>
    </rPh>
    <rPh sb="19" eb="21">
      <t>ハイシュツ</t>
    </rPh>
    <rPh sb="21" eb="22">
      <t>リョウ</t>
    </rPh>
    <phoneticPr fontId="1"/>
  </si>
  <si>
    <t>通常仕様機を使用した場合の年間CO2排出量（⑭×④）</t>
    <rPh sb="0" eb="2">
      <t>ツウジョウ</t>
    </rPh>
    <rPh sb="2" eb="4">
      <t>シヨウ</t>
    </rPh>
    <rPh sb="4" eb="5">
      <t>キ</t>
    </rPh>
    <rPh sb="6" eb="8">
      <t>シヨウ</t>
    </rPh>
    <rPh sb="10" eb="12">
      <t>バアイ</t>
    </rPh>
    <rPh sb="13" eb="15">
      <t>ネンカン</t>
    </rPh>
    <rPh sb="18" eb="20">
      <t>ハイシュツ</t>
    </rPh>
    <rPh sb="20" eb="21">
      <t>リョウ</t>
    </rPh>
    <phoneticPr fontId="1"/>
  </si>
  <si>
    <t>事業による直接効果（削減量）（⑯－⑰）</t>
    <rPh sb="0" eb="2">
      <t>ジギョウ</t>
    </rPh>
    <rPh sb="5" eb="7">
      <t>チョクセツ</t>
    </rPh>
    <rPh sb="7" eb="9">
      <t>コウカ</t>
    </rPh>
    <rPh sb="10" eb="12">
      <t>サクゲン</t>
    </rPh>
    <rPh sb="12" eb="13">
      <t>リョウ</t>
    </rPh>
    <phoneticPr fontId="1"/>
  </si>
  <si>
    <t>⑫が100％超える場合は100％を上限とする</t>
    <rPh sb="6" eb="7">
      <t>コ</t>
    </rPh>
    <rPh sb="9" eb="11">
      <t>バアイ</t>
    </rPh>
    <rPh sb="17" eb="19">
      <t>ジョウゲン</t>
    </rPh>
    <phoneticPr fontId="1"/>
  </si>
  <si>
    <t>事業によるCO2削減率（⑨＋⑫'）</t>
    <rPh sb="0" eb="2">
      <t>ジギョウ</t>
    </rPh>
    <rPh sb="8" eb="10">
      <t>サクゲン</t>
    </rPh>
    <rPh sb="10" eb="11">
      <t>リツ</t>
    </rPh>
    <phoneticPr fontId="1"/>
  </si>
  <si>
    <t>事業によるCO2削減率（⑨＋⑫'）※上限100％</t>
    <rPh sb="0" eb="2">
      <t>ジギョウ</t>
    </rPh>
    <rPh sb="8" eb="10">
      <t>サクゲン</t>
    </rPh>
    <rPh sb="10" eb="11">
      <t>リツ</t>
    </rPh>
    <rPh sb="18" eb="20">
      <t>ジョウゲン</t>
    </rPh>
    <phoneticPr fontId="1"/>
  </si>
  <si>
    <t>((⑧*⑪/10*2.58/1000)+(⑧*(⑩*(100-⑨)/100)/10*2.58/1000))*(100-⑫’)</t>
    <phoneticPr fontId="1"/>
  </si>
  <si>
    <t>％</t>
    <phoneticPr fontId="1"/>
  </si>
  <si>
    <t>←（一社）日本農業機械化協会に問い合わせた数字を記入</t>
    <rPh sb="2" eb="4">
      <t>イッシャ</t>
    </rPh>
    <rPh sb="5" eb="7">
      <t>ニホン</t>
    </rPh>
    <rPh sb="7" eb="9">
      <t>ノウギョウ</t>
    </rPh>
    <rPh sb="9" eb="12">
      <t>キカイカ</t>
    </rPh>
    <rPh sb="12" eb="14">
      <t>キョウカイ</t>
    </rPh>
    <rPh sb="15" eb="16">
      <t>ト</t>
    </rPh>
    <rPh sb="17" eb="18">
      <t>ア</t>
    </rPh>
    <rPh sb="21" eb="23">
      <t>スウジ</t>
    </rPh>
    <rPh sb="24" eb="26">
      <t>キニュウ</t>
    </rPh>
    <phoneticPr fontId="1"/>
  </si>
  <si>
    <t>トラクター所有台数（補助事業導入後の使用台数）※省エネ農業機械含む</t>
    <rPh sb="5" eb="7">
      <t>ショユウ</t>
    </rPh>
    <rPh sb="7" eb="9">
      <t>ダイスウ</t>
    </rPh>
    <rPh sb="10" eb="12">
      <t>ホジョ</t>
    </rPh>
    <rPh sb="12" eb="14">
      <t>ジギョウ</t>
    </rPh>
    <rPh sb="14" eb="16">
      <t>ドウニュウ</t>
    </rPh>
    <rPh sb="16" eb="17">
      <t>ゴ</t>
    </rPh>
    <rPh sb="18" eb="20">
      <t>シヨウ</t>
    </rPh>
    <rPh sb="20" eb="22">
      <t>ダイスウ</t>
    </rPh>
    <rPh sb="24" eb="25">
      <t>ショウ</t>
    </rPh>
    <rPh sb="27" eb="29">
      <t>ノウギョウ</t>
    </rPh>
    <rPh sb="29" eb="31">
      <t>キカイ</t>
    </rPh>
    <rPh sb="31" eb="32">
      <t>フク</t>
    </rPh>
    <phoneticPr fontId="1"/>
  </si>
  <si>
    <t>【事業者名】</t>
    <rPh sb="1" eb="4">
      <t>ジギョウシャ</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</si>
</sst>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1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游ゴシック"/>
      <family val="3"/>
      <charset val="128"/>
      <scheme val="minor"/>
    </font>
    <font>
      <sz val="9"/>
      <color rgb="FFFF0000"/>
      <name val="游ゴシック"/>
      <family val="2"/>
      <charset val="128"/>
      <scheme val="minor"/>
    </font>
    <font>
      <sz val="11"/>
      <color theme="1"/>
      <name val="游ゴシック"/>
      <family val="2"/>
      <charset val="128"/>
      <scheme val="minor"/>
    </font>
    <font>
      <sz val="9"/>
      <name val="游ゴシック"/>
      <family val="3"/>
      <charset val="128"/>
      <scheme val="minor"/>
    </font>
    <font>
      <sz val="8"/>
      <color theme="1"/>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4">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thin">
        <color auto="1"/>
      </top>
      <bottom/>
      <diagonal/>
    </border>
    <border>
      <left/>
      <right style="thin">
        <color indexed="64"/>
      </right>
      <top style="thin">
        <color auto="1"/>
      </top>
      <bottom/>
      <diagonal/>
    </border>
    <border>
      <left style="hair">
        <color auto="1"/>
      </left>
      <right style="hair">
        <color auto="1"/>
      </right>
      <top style="thin">
        <color auto="1"/>
      </top>
      <bottom/>
      <diagonal/>
    </border>
    <border>
      <left style="hair">
        <color auto="1"/>
      </left>
      <right style="thin">
        <color auto="1"/>
      </right>
      <top/>
      <bottom style="hair">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style="hair">
        <color auto="1"/>
      </top>
      <bottom style="thin">
        <color indexed="64"/>
      </bottom>
      <diagonal/>
    </border>
    <border>
      <left/>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style="thin">
        <color auto="1"/>
      </right>
      <top/>
      <bottom/>
      <diagonal/>
    </border>
    <border>
      <left/>
      <right/>
      <top/>
      <bottom style="hair">
        <color auto="1"/>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center" vertical="center"/>
    </xf>
    <xf numFmtId="0" fontId="3" fillId="0" borderId="1" xfId="0" applyFont="1" applyBorder="1">
      <alignment vertical="center"/>
    </xf>
    <xf numFmtId="0" fontId="3" fillId="0" borderId="6" xfId="0" applyFont="1" applyBorder="1">
      <alignment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3" fillId="0" borderId="0" xfId="0" applyFont="1" applyFill="1" applyBorder="1">
      <alignment vertical="center"/>
    </xf>
    <xf numFmtId="0" fontId="3" fillId="3" borderId="8" xfId="0" applyFont="1" applyFill="1" applyBorder="1">
      <alignment vertical="center"/>
    </xf>
    <xf numFmtId="0" fontId="3" fillId="0" borderId="12" xfId="0" applyFont="1" applyBorder="1">
      <alignment vertical="center"/>
    </xf>
    <xf numFmtId="0" fontId="3" fillId="0" borderId="14" xfId="0" applyFont="1" applyBorder="1">
      <alignment vertical="center"/>
    </xf>
    <xf numFmtId="0" fontId="2" fillId="2" borderId="10" xfId="0" applyFont="1" applyFill="1" applyBorder="1">
      <alignment vertical="center"/>
    </xf>
    <xf numFmtId="0" fontId="2" fillId="3" borderId="10" xfId="0" applyFont="1" applyFill="1" applyBorder="1">
      <alignment vertical="center"/>
    </xf>
    <xf numFmtId="0" fontId="5" fillId="0" borderId="0" xfId="0" applyFont="1">
      <alignment vertical="center"/>
    </xf>
    <xf numFmtId="0" fontId="3" fillId="0" borderId="15" xfId="0" applyFont="1" applyBorder="1" applyAlignment="1">
      <alignment horizontal="center" vertical="center"/>
    </xf>
    <xf numFmtId="0" fontId="3" fillId="0" borderId="16" xfId="0" applyFont="1" applyBorder="1">
      <alignment vertical="center"/>
    </xf>
    <xf numFmtId="38" fontId="3" fillId="0" borderId="10" xfId="1" applyFont="1" applyBorder="1">
      <alignment vertical="center"/>
    </xf>
    <xf numFmtId="0" fontId="3" fillId="0" borderId="10" xfId="0" applyFont="1" applyBorder="1">
      <alignment vertical="center"/>
    </xf>
    <xf numFmtId="0" fontId="2" fillId="0" borderId="0" xfId="2" applyNumberFormat="1" applyFont="1">
      <alignment vertical="center"/>
    </xf>
    <xf numFmtId="0" fontId="3" fillId="0" borderId="18"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0" xfId="0" applyFont="1" applyBorder="1" applyAlignment="1">
      <alignment vertical="center" wrapText="1"/>
    </xf>
    <xf numFmtId="0" fontId="3" fillId="0" borderId="0" xfId="0" applyFont="1" applyFill="1" applyBorder="1" applyAlignment="1">
      <alignment horizontal="center" vertical="center"/>
    </xf>
    <xf numFmtId="0" fontId="2" fillId="0" borderId="0" xfId="0" applyFont="1" applyFill="1">
      <alignment vertical="center"/>
    </xf>
    <xf numFmtId="0" fontId="2" fillId="0" borderId="0" xfId="2" applyNumberFormat="1" applyFont="1" applyFill="1">
      <alignment vertical="center"/>
    </xf>
    <xf numFmtId="0" fontId="3" fillId="0" borderId="0" xfId="0" applyFont="1" applyFill="1">
      <alignment vertical="center"/>
    </xf>
    <xf numFmtId="0" fontId="2" fillId="0" borderId="0" xfId="0" applyFont="1" applyAlignment="1">
      <alignment vertical="center" shrinkToFit="1"/>
    </xf>
    <xf numFmtId="0" fontId="2" fillId="0" borderId="10" xfId="0" applyFont="1" applyBorder="1">
      <alignment vertical="center"/>
    </xf>
    <xf numFmtId="0" fontId="8" fillId="0" borderId="0" xfId="0" applyFont="1" applyFill="1" applyBorder="1">
      <alignment vertical="center"/>
    </xf>
    <xf numFmtId="0" fontId="8" fillId="0" borderId="0" xfId="0" applyNumberFormat="1" applyFont="1" applyFill="1" applyBorder="1">
      <alignment vertical="center"/>
    </xf>
    <xf numFmtId="0" fontId="3" fillId="0" borderId="1" xfId="0" applyFont="1" applyFill="1" applyBorder="1">
      <alignment vertical="center"/>
    </xf>
    <xf numFmtId="0" fontId="3" fillId="0" borderId="8" xfId="0" applyNumberFormat="1" applyFont="1" applyFill="1" applyBorder="1">
      <alignment vertical="center"/>
    </xf>
    <xf numFmtId="0" fontId="4" fillId="0" borderId="0" xfId="0" applyFont="1">
      <alignment vertical="center"/>
    </xf>
    <xf numFmtId="0" fontId="3" fillId="0" borderId="20" xfId="0" applyFont="1" applyFill="1" applyBorder="1">
      <alignment vertical="center"/>
    </xf>
    <xf numFmtId="0" fontId="3" fillId="3" borderId="1" xfId="0" applyFont="1" applyFill="1" applyBorder="1">
      <alignment vertical="center"/>
    </xf>
    <xf numFmtId="0" fontId="2" fillId="0" borderId="0" xfId="0" applyFont="1" applyBorder="1">
      <alignment vertical="center"/>
    </xf>
    <xf numFmtId="2" fontId="7" fillId="3" borderId="0" xfId="0" applyNumberFormat="1" applyFont="1" applyFill="1">
      <alignment vertical="center"/>
    </xf>
    <xf numFmtId="0" fontId="7" fillId="0" borderId="0" xfId="0" applyFont="1" applyFill="1">
      <alignment vertical="center"/>
    </xf>
    <xf numFmtId="177" fontId="3" fillId="0" borderId="10" xfId="1" applyNumberFormat="1" applyFont="1" applyBorder="1">
      <alignmen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0" xfId="0" applyNumberFormat="1" applyFont="1" applyFill="1" applyBorder="1">
      <alignment vertical="center"/>
    </xf>
    <xf numFmtId="0" fontId="7" fillId="0" borderId="0" xfId="0" applyFont="1" applyFill="1" applyAlignment="1">
      <alignment horizontal="center" vertical="center"/>
    </xf>
    <xf numFmtId="0" fontId="7" fillId="3" borderId="0" xfId="0" applyFont="1" applyFill="1">
      <alignment vertical="center"/>
    </xf>
    <xf numFmtId="0" fontId="7" fillId="0" borderId="0" xfId="0" applyFont="1">
      <alignment vertical="center"/>
    </xf>
    <xf numFmtId="177" fontId="3" fillId="0" borderId="0" xfId="1" applyNumberFormat="1" applyFont="1" applyBorder="1">
      <alignment vertical="center"/>
    </xf>
    <xf numFmtId="0" fontId="3" fillId="0" borderId="21" xfId="0" applyFont="1" applyBorder="1">
      <alignment vertical="center"/>
    </xf>
    <xf numFmtId="2" fontId="7" fillId="0" borderId="0" xfId="0" applyNumberFormat="1" applyFont="1" applyFill="1">
      <alignment vertical="center"/>
    </xf>
    <xf numFmtId="0" fontId="7" fillId="0" borderId="21" xfId="0" applyFont="1" applyBorder="1">
      <alignment vertical="center"/>
    </xf>
    <xf numFmtId="0" fontId="7" fillId="0" borderId="22"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16" xfId="0" applyFont="1" applyFill="1" applyBorder="1">
      <alignment vertical="center"/>
    </xf>
    <xf numFmtId="0" fontId="3" fillId="0" borderId="25" xfId="0" applyFont="1" applyBorder="1" applyAlignment="1">
      <alignment horizontal="center" vertical="center"/>
    </xf>
    <xf numFmtId="0" fontId="3" fillId="0" borderId="23" xfId="0" applyFont="1" applyBorder="1">
      <alignment vertical="center"/>
    </xf>
    <xf numFmtId="0" fontId="3" fillId="3" borderId="23" xfId="0" applyFont="1" applyFill="1" applyBorder="1">
      <alignment vertical="center"/>
    </xf>
    <xf numFmtId="0" fontId="3" fillId="0" borderId="26" xfId="0" applyFont="1" applyBorder="1">
      <alignment vertical="center"/>
    </xf>
    <xf numFmtId="0" fontId="3" fillId="0" borderId="28" xfId="0" applyFont="1" applyBorder="1">
      <alignment vertical="center"/>
    </xf>
    <xf numFmtId="0" fontId="3" fillId="0" borderId="27" xfId="0" applyFont="1" applyBorder="1">
      <alignment vertical="center"/>
    </xf>
    <xf numFmtId="0" fontId="3" fillId="3" borderId="29" xfId="0" applyFont="1" applyFill="1" applyBorder="1">
      <alignment vertical="center"/>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7" fillId="0" borderId="28" xfId="0" applyFont="1" applyBorder="1">
      <alignment vertical="center"/>
    </xf>
    <xf numFmtId="176" fontId="7" fillId="3" borderId="8" xfId="0" applyNumberFormat="1" applyFont="1" applyFill="1" applyBorder="1">
      <alignment vertical="center"/>
    </xf>
    <xf numFmtId="0" fontId="7" fillId="0" borderId="9" xfId="0" applyFont="1" applyBorder="1">
      <alignment vertical="center"/>
    </xf>
    <xf numFmtId="0" fontId="3" fillId="3" borderId="11" xfId="0" applyFont="1" applyFill="1" applyBorder="1">
      <alignment vertical="center"/>
    </xf>
    <xf numFmtId="0" fontId="7" fillId="0" borderId="31" xfId="0" applyFont="1" applyBorder="1">
      <alignment vertical="center"/>
    </xf>
    <xf numFmtId="0" fontId="7" fillId="0" borderId="14" xfId="0" applyFont="1" applyBorder="1">
      <alignment vertical="center"/>
    </xf>
    <xf numFmtId="0" fontId="7" fillId="0" borderId="5" xfId="0" applyFont="1" applyFill="1" applyBorder="1" applyAlignment="1">
      <alignment horizontal="center" vertical="center"/>
    </xf>
    <xf numFmtId="0" fontId="3" fillId="2" borderId="3" xfId="0" applyFont="1" applyFill="1" applyBorder="1" applyProtection="1">
      <alignment vertical="center"/>
      <protection locked="0"/>
    </xf>
    <xf numFmtId="0" fontId="3" fillId="2" borderId="1" xfId="0" applyFont="1" applyFill="1" applyBorder="1" applyProtection="1">
      <alignment vertical="center"/>
      <protection locked="0"/>
    </xf>
    <xf numFmtId="0" fontId="7" fillId="2" borderId="23" xfId="0" applyFont="1" applyFill="1" applyBorder="1" applyProtection="1">
      <alignment vertical="center"/>
      <protection locked="0"/>
    </xf>
    <xf numFmtId="0" fontId="7" fillId="2" borderId="1" xfId="0" applyFont="1" applyFill="1" applyBorder="1" applyProtection="1">
      <alignment vertical="center"/>
      <protection locked="0"/>
    </xf>
    <xf numFmtId="0" fontId="3" fillId="2" borderId="11" xfId="0" applyFont="1" applyFill="1" applyBorder="1" applyProtection="1">
      <alignment vertical="center"/>
      <protection locked="0"/>
    </xf>
    <xf numFmtId="0" fontId="3" fillId="2" borderId="17" xfId="0" applyFont="1" applyFill="1" applyBorder="1" applyProtection="1">
      <alignment vertical="center"/>
      <protection locked="0"/>
    </xf>
    <xf numFmtId="0" fontId="3" fillId="2" borderId="13" xfId="0" applyFont="1" applyFill="1" applyBorder="1" applyProtection="1">
      <alignment vertical="center"/>
      <protection locked="0"/>
    </xf>
    <xf numFmtId="0" fontId="3" fillId="2" borderId="8" xfId="0" applyFont="1" applyFill="1" applyBorder="1" applyProtection="1">
      <alignment vertical="center"/>
      <protection locked="0"/>
    </xf>
    <xf numFmtId="0" fontId="3" fillId="2" borderId="15" xfId="0" applyFont="1" applyFill="1" applyBorder="1" applyAlignment="1" applyProtection="1">
      <alignment horizontal="center" vertical="center"/>
      <protection locked="0"/>
    </xf>
    <xf numFmtId="0" fontId="2" fillId="0" borderId="0" xfId="0" applyFont="1" applyAlignment="1">
      <alignment vertical="center"/>
    </xf>
    <xf numFmtId="0" fontId="0" fillId="0" borderId="32" xfId="0" applyBorder="1" applyAlignment="1">
      <alignment vertical="center"/>
    </xf>
    <xf numFmtId="0" fontId="8" fillId="0" borderId="0" xfId="0" applyFont="1" applyFill="1" applyBorder="1" applyAlignment="1">
      <alignment horizontal="left" vertical="center" wrapText="1"/>
    </xf>
    <xf numFmtId="0" fontId="2" fillId="0" borderId="0" xfId="0" applyFont="1" applyAlignment="1">
      <alignment horizontal="left" vertical="center"/>
    </xf>
    <xf numFmtId="0" fontId="9" fillId="0" borderId="0" xfId="0" applyFont="1" applyAlignment="1">
      <alignment horizontal="center" vertical="center"/>
    </xf>
    <xf numFmtId="0" fontId="0" fillId="2" borderId="33" xfId="0" applyFill="1" applyBorder="1" applyAlignment="1" applyProtection="1">
      <alignment vertical="center"/>
      <protection locked="0"/>
    </xf>
    <xf numFmtId="0" fontId="0" fillId="2" borderId="18" xfId="0" applyFill="1" applyBorder="1" applyAlignment="1" applyProtection="1">
      <alignmen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showGridLines="0" tabSelected="1" view="pageBreakPreview" zoomScaleNormal="93" zoomScaleSheetLayoutView="100" zoomScalePageLayoutView="85" workbookViewId="0">
      <selection activeCell="A4" sqref="A4:B4"/>
    </sheetView>
  </sheetViews>
  <sheetFormatPr defaultColWidth="9" defaultRowHeight="11.25"/>
  <cols>
    <col min="1" max="1" width="3.875" style="1" customWidth="1"/>
    <col min="2" max="2" width="63.375" style="1" customWidth="1"/>
    <col min="3" max="3" width="10.75" style="1" customWidth="1"/>
    <col min="4" max="4" width="12.25" style="1" bestFit="1" customWidth="1"/>
    <col min="5" max="5" width="46.25" style="1" customWidth="1"/>
    <col min="6" max="6" width="2.875" style="1" hidden="1" customWidth="1"/>
    <col min="7" max="7" width="9" style="1" hidden="1" customWidth="1"/>
    <col min="8" max="8" width="2.875" style="1" hidden="1" customWidth="1"/>
    <col min="9" max="19" width="9" style="1" hidden="1" customWidth="1"/>
    <col min="20" max="16384" width="9" style="1"/>
  </cols>
  <sheetData>
    <row r="1" spans="1:12" ht="14.25">
      <c r="A1" s="89" t="s">
        <v>61</v>
      </c>
      <c r="B1" s="89"/>
      <c r="C1" s="89"/>
      <c r="D1" s="89"/>
    </row>
    <row r="3" spans="1:12" ht="13.5">
      <c r="A3" s="85" t="s">
        <v>102</v>
      </c>
      <c r="B3" s="86"/>
      <c r="C3" s="17"/>
      <c r="D3" s="1" t="s">
        <v>56</v>
      </c>
    </row>
    <row r="4" spans="1:12" ht="13.5">
      <c r="A4" s="90"/>
      <c r="B4" s="91"/>
      <c r="C4" s="18"/>
      <c r="D4" s="1" t="s">
        <v>17</v>
      </c>
    </row>
    <row r="6" spans="1:12" ht="17.45" customHeight="1">
      <c r="A6" s="1" t="s">
        <v>77</v>
      </c>
    </row>
    <row r="7" spans="1:12" ht="17.45" customHeight="1">
      <c r="A7" s="3" t="s">
        <v>8</v>
      </c>
      <c r="B7" s="4" t="s">
        <v>78</v>
      </c>
      <c r="C7" s="76"/>
      <c r="D7" s="5" t="s">
        <v>5</v>
      </c>
    </row>
    <row r="8" spans="1:12" ht="17.45" customHeight="1">
      <c r="A8" s="6" t="s">
        <v>12</v>
      </c>
      <c r="B8" s="7" t="s">
        <v>10</v>
      </c>
      <c r="C8" s="77"/>
      <c r="D8" s="8" t="s">
        <v>11</v>
      </c>
    </row>
    <row r="9" spans="1:12" ht="17.45" customHeight="1">
      <c r="A9" s="9" t="s">
        <v>9</v>
      </c>
      <c r="B9" s="10" t="s">
        <v>13</v>
      </c>
      <c r="C9" s="14">
        <f>C7*C8</f>
        <v>0</v>
      </c>
      <c r="D9" s="11" t="s">
        <v>5</v>
      </c>
    </row>
    <row r="10" spans="1:12" ht="17.45" customHeight="1">
      <c r="A10" s="67" t="s">
        <v>66</v>
      </c>
      <c r="B10" s="55" t="s">
        <v>65</v>
      </c>
      <c r="C10" s="78"/>
      <c r="D10" s="56" t="s">
        <v>62</v>
      </c>
    </row>
    <row r="11" spans="1:12" ht="17.45" customHeight="1">
      <c r="A11" s="75" t="s">
        <v>80</v>
      </c>
      <c r="B11" s="73" t="s">
        <v>101</v>
      </c>
      <c r="C11" s="79"/>
      <c r="D11" s="74" t="s">
        <v>39</v>
      </c>
    </row>
    <row r="12" spans="1:12" ht="17.45" customHeight="1">
      <c r="A12" s="68" t="s">
        <v>81</v>
      </c>
      <c r="B12" s="69" t="s">
        <v>67</v>
      </c>
      <c r="C12" s="70" t="e">
        <f>C9/C10</f>
        <v>#DIV/0!</v>
      </c>
      <c r="D12" s="71" t="s">
        <v>64</v>
      </c>
    </row>
    <row r="13" spans="1:12">
      <c r="A13" s="12"/>
      <c r="B13" s="12"/>
      <c r="C13" s="13"/>
      <c r="D13" s="12"/>
    </row>
    <row r="14" spans="1:12" ht="17.45" customHeight="1">
      <c r="A14" s="1" t="s">
        <v>14</v>
      </c>
      <c r="F14" s="1" t="s">
        <v>42</v>
      </c>
      <c r="K14" s="1" t="s">
        <v>22</v>
      </c>
    </row>
    <row r="15" spans="1:12" ht="17.45" customHeight="1">
      <c r="A15" s="3"/>
      <c r="B15" s="4" t="s">
        <v>1</v>
      </c>
      <c r="C15" s="80"/>
      <c r="D15" s="15"/>
      <c r="F15" s="1" t="s">
        <v>21</v>
      </c>
      <c r="K15" s="34" t="s">
        <v>23</v>
      </c>
      <c r="L15" s="34">
        <v>0.44</v>
      </c>
    </row>
    <row r="16" spans="1:12" ht="17.45" customHeight="1">
      <c r="A16" s="20"/>
      <c r="B16" s="7" t="s">
        <v>0</v>
      </c>
      <c r="C16" s="81"/>
      <c r="D16" s="25"/>
      <c r="K16" s="34" t="s">
        <v>24</v>
      </c>
      <c r="L16" s="34">
        <v>0.41</v>
      </c>
    </row>
    <row r="17" spans="1:19" ht="17.45" customHeight="1">
      <c r="A17" s="6" t="s">
        <v>41</v>
      </c>
      <c r="B17" s="7" t="s">
        <v>38</v>
      </c>
      <c r="C17" s="82"/>
      <c r="D17" s="16" t="s">
        <v>39</v>
      </c>
      <c r="G17" s="22">
        <v>16.2</v>
      </c>
      <c r="H17" s="23" t="s">
        <v>20</v>
      </c>
    </row>
    <row r="18" spans="1:19" ht="17.45" customHeight="1">
      <c r="A18" s="6" t="s">
        <v>70</v>
      </c>
      <c r="B18" s="7" t="s">
        <v>60</v>
      </c>
      <c r="C18" s="37">
        <v>1.4</v>
      </c>
      <c r="D18" s="8" t="s">
        <v>40</v>
      </c>
      <c r="E18" s="2"/>
      <c r="F18" s="1" t="s">
        <v>44</v>
      </c>
      <c r="K18" s="33" t="s">
        <v>43</v>
      </c>
    </row>
    <row r="19" spans="1:19" ht="17.45" customHeight="1">
      <c r="A19" s="9" t="s">
        <v>71</v>
      </c>
      <c r="B19" s="10" t="s">
        <v>7</v>
      </c>
      <c r="C19" s="83"/>
      <c r="D19" s="11" t="s">
        <v>3</v>
      </c>
      <c r="E19" s="39" t="s">
        <v>100</v>
      </c>
      <c r="G19" s="45">
        <f>+(G17*L15/(L15+L16))/K19</f>
        <v>1.3976470588235295</v>
      </c>
      <c r="H19" s="23" t="s">
        <v>25</v>
      </c>
      <c r="K19" s="34">
        <v>6</v>
      </c>
      <c r="L19" s="1" t="s">
        <v>55</v>
      </c>
    </row>
    <row r="20" spans="1:19" ht="17.45" customHeight="1">
      <c r="A20" s="60" t="s">
        <v>82</v>
      </c>
      <c r="B20" s="53" t="s">
        <v>89</v>
      </c>
      <c r="C20" s="72" t="e">
        <f>C9/C11*C17</f>
        <v>#DIV/0!</v>
      </c>
      <c r="D20" s="57" t="s">
        <v>68</v>
      </c>
      <c r="E20" s="39"/>
      <c r="G20" s="52"/>
      <c r="H20" s="12"/>
      <c r="K20" s="42"/>
    </row>
    <row r="21" spans="1:19" ht="17.45" customHeight="1">
      <c r="A21" s="9" t="s">
        <v>83</v>
      </c>
      <c r="B21" s="64" t="s">
        <v>90</v>
      </c>
      <c r="C21" s="66" t="e">
        <f>C9-C20</f>
        <v>#DIV/0!</v>
      </c>
      <c r="D21" s="65" t="s">
        <v>64</v>
      </c>
      <c r="E21" s="39"/>
      <c r="G21" s="52"/>
      <c r="H21" s="12"/>
      <c r="K21" s="42"/>
    </row>
    <row r="22" spans="1:19" s="30" customFormat="1" ht="17.45" customHeight="1">
      <c r="A22" s="29"/>
      <c r="B22" s="35" t="s">
        <v>54</v>
      </c>
      <c r="C22" s="13"/>
      <c r="D22" s="13"/>
      <c r="E22" s="32"/>
      <c r="G22" s="13"/>
      <c r="H22" s="13"/>
    </row>
    <row r="23" spans="1:19">
      <c r="A23" s="12"/>
      <c r="B23" s="12"/>
      <c r="C23" s="13"/>
      <c r="D23" s="12"/>
    </row>
    <row r="24" spans="1:19" ht="17.45" customHeight="1">
      <c r="A24" s="1" t="s">
        <v>15</v>
      </c>
    </row>
    <row r="25" spans="1:19" ht="17.45" customHeight="1">
      <c r="A25" s="60" t="s">
        <v>84</v>
      </c>
      <c r="B25" s="61" t="s">
        <v>76</v>
      </c>
      <c r="C25" s="62">
        <f>SUM(C27:C37)+C38</f>
        <v>0</v>
      </c>
      <c r="D25" s="63" t="s">
        <v>3</v>
      </c>
      <c r="F25" s="1" t="s">
        <v>27</v>
      </c>
    </row>
    <row r="26" spans="1:19" ht="17.45" customHeight="1">
      <c r="A26" s="9" t="s">
        <v>75</v>
      </c>
      <c r="B26" s="10" t="s">
        <v>95</v>
      </c>
      <c r="C26" s="14">
        <f>IF(C25&gt;=100,100,C25)</f>
        <v>0</v>
      </c>
      <c r="D26" s="11" t="s">
        <v>99</v>
      </c>
      <c r="E26" s="14">
        <f>IF(C19+C25&gt;=100,100-C19,C25)</f>
        <v>0</v>
      </c>
    </row>
    <row r="27" spans="1:19" ht="17.45" customHeight="1">
      <c r="A27" s="84"/>
      <c r="B27" s="21" t="s">
        <v>2</v>
      </c>
      <c r="C27" s="59">
        <f>IF(A27="○",F27,0)</f>
        <v>0</v>
      </c>
      <c r="D27" s="58" t="s">
        <v>3</v>
      </c>
      <c r="E27" s="39" t="s">
        <v>59</v>
      </c>
      <c r="F27" s="1">
        <v>20</v>
      </c>
      <c r="G27" s="1" t="s">
        <v>45</v>
      </c>
      <c r="K27" s="24"/>
    </row>
    <row r="28" spans="1:19" ht="17.45" customHeight="1">
      <c r="A28" s="84"/>
      <c r="B28" s="21" t="s">
        <v>4</v>
      </c>
      <c r="C28" s="37">
        <f t="shared" ref="C28:C37" si="0">IF(A28="○",F28,0)</f>
        <v>0</v>
      </c>
      <c r="D28" s="8" t="s">
        <v>3</v>
      </c>
      <c r="E28" s="39" t="s">
        <v>59</v>
      </c>
      <c r="F28" s="1">
        <v>25</v>
      </c>
      <c r="G28" s="1" t="s">
        <v>45</v>
      </c>
      <c r="K28" s="24"/>
    </row>
    <row r="29" spans="1:19" ht="17.45" customHeight="1">
      <c r="A29" s="84"/>
      <c r="B29" s="21" t="s">
        <v>28</v>
      </c>
      <c r="C29" s="37">
        <f t="shared" si="0"/>
        <v>0</v>
      </c>
      <c r="D29" s="8" t="s">
        <v>3</v>
      </c>
      <c r="E29" s="39" t="s">
        <v>59</v>
      </c>
      <c r="F29" s="1">
        <v>15</v>
      </c>
      <c r="G29" s="1" t="s">
        <v>45</v>
      </c>
      <c r="K29" s="24"/>
    </row>
    <row r="30" spans="1:19" ht="17.45" customHeight="1">
      <c r="A30" s="84"/>
      <c r="B30" s="21" t="s">
        <v>29</v>
      </c>
      <c r="C30" s="37">
        <f t="shared" si="0"/>
        <v>0</v>
      </c>
      <c r="D30" s="8" t="s">
        <v>3</v>
      </c>
      <c r="E30" s="39" t="s">
        <v>59</v>
      </c>
      <c r="F30" s="1">
        <f>+ROUND(L30*100,0)</f>
        <v>25</v>
      </c>
      <c r="G30" s="1" t="s">
        <v>45</v>
      </c>
      <c r="H30" s="1">
        <f>0.7*5</f>
        <v>3.5</v>
      </c>
      <c r="I30" s="1" t="s">
        <v>46</v>
      </c>
      <c r="J30" s="24">
        <f>+H30/10</f>
        <v>0.35</v>
      </c>
      <c r="K30" s="1" t="s">
        <v>26</v>
      </c>
      <c r="L30" s="1">
        <f>+J30/G$19</f>
        <v>0.25042087542087538</v>
      </c>
      <c r="M30" s="88" t="s">
        <v>47</v>
      </c>
      <c r="N30" s="88"/>
      <c r="O30" s="88"/>
      <c r="P30" s="88"/>
      <c r="Q30" s="88"/>
      <c r="R30" s="88"/>
      <c r="S30" s="88"/>
    </row>
    <row r="31" spans="1:19" ht="17.45" customHeight="1">
      <c r="A31" s="84"/>
      <c r="B31" s="21" t="s">
        <v>31</v>
      </c>
      <c r="C31" s="37">
        <f t="shared" si="0"/>
        <v>0</v>
      </c>
      <c r="D31" s="8" t="s">
        <v>3</v>
      </c>
      <c r="E31" s="39" t="s">
        <v>59</v>
      </c>
      <c r="F31" s="1">
        <f>+ROUND(L31*100,0)</f>
        <v>2</v>
      </c>
      <c r="G31" s="1" t="s">
        <v>45</v>
      </c>
      <c r="H31" s="1">
        <f>0.7/(10/4.5)</f>
        <v>0.31499999999999995</v>
      </c>
      <c r="I31" s="1" t="s">
        <v>46</v>
      </c>
      <c r="J31" s="24">
        <f>+H31/10</f>
        <v>3.1499999999999993E-2</v>
      </c>
      <c r="K31" s="1" t="s">
        <v>26</v>
      </c>
      <c r="L31" s="1">
        <f>+J31/G$19</f>
        <v>2.2537878787878784E-2</v>
      </c>
      <c r="M31" s="88" t="s">
        <v>48</v>
      </c>
      <c r="N31" s="88"/>
      <c r="O31" s="88"/>
      <c r="P31" s="88"/>
      <c r="Q31" s="88"/>
      <c r="R31" s="88"/>
      <c r="S31" s="88"/>
    </row>
    <row r="32" spans="1:19" ht="17.45" customHeight="1">
      <c r="A32" s="84"/>
      <c r="B32" s="21" t="s">
        <v>30</v>
      </c>
      <c r="C32" s="37">
        <f t="shared" si="0"/>
        <v>0</v>
      </c>
      <c r="D32" s="8" t="s">
        <v>3</v>
      </c>
      <c r="E32" s="39" t="s">
        <v>59</v>
      </c>
      <c r="F32" s="1">
        <v>20</v>
      </c>
      <c r="G32" s="1" t="s">
        <v>45</v>
      </c>
      <c r="K32" s="24"/>
    </row>
    <row r="33" spans="1:13" ht="17.45" customHeight="1">
      <c r="A33" s="84"/>
      <c r="B33" s="21" t="s">
        <v>32</v>
      </c>
      <c r="C33" s="37">
        <f t="shared" si="0"/>
        <v>0</v>
      </c>
      <c r="D33" s="8" t="s">
        <v>3</v>
      </c>
      <c r="E33" s="39" t="s">
        <v>59</v>
      </c>
      <c r="F33" s="1">
        <v>20</v>
      </c>
      <c r="G33" s="1" t="s">
        <v>45</v>
      </c>
      <c r="K33" s="24"/>
    </row>
    <row r="34" spans="1:13" ht="17.45" customHeight="1">
      <c r="A34" s="84"/>
      <c r="B34" s="7" t="s">
        <v>33</v>
      </c>
      <c r="C34" s="37">
        <f t="shared" si="0"/>
        <v>0</v>
      </c>
      <c r="D34" s="8" t="s">
        <v>3</v>
      </c>
      <c r="E34" s="39" t="s">
        <v>59</v>
      </c>
      <c r="F34" s="1">
        <v>4</v>
      </c>
      <c r="G34" s="1" t="s">
        <v>45</v>
      </c>
      <c r="K34" s="24"/>
    </row>
    <row r="35" spans="1:13" ht="17.45" customHeight="1">
      <c r="A35" s="84"/>
      <c r="B35" s="7" t="s">
        <v>34</v>
      </c>
      <c r="C35" s="37">
        <f t="shared" si="0"/>
        <v>0</v>
      </c>
      <c r="D35" s="8" t="s">
        <v>3</v>
      </c>
      <c r="E35" s="39" t="s">
        <v>59</v>
      </c>
      <c r="F35" s="1">
        <v>11</v>
      </c>
      <c r="G35" s="1" t="s">
        <v>45</v>
      </c>
      <c r="K35" s="24"/>
    </row>
    <row r="36" spans="1:13" ht="17.45" customHeight="1">
      <c r="A36" s="84"/>
      <c r="B36" s="7" t="s">
        <v>35</v>
      </c>
      <c r="C36" s="37">
        <f t="shared" si="0"/>
        <v>0</v>
      </c>
      <c r="D36" s="8" t="s">
        <v>3</v>
      </c>
      <c r="E36" s="39" t="s">
        <v>59</v>
      </c>
      <c r="F36" s="1">
        <f>+ROUND(L36*100,0)</f>
        <v>14</v>
      </c>
      <c r="G36" s="1" t="s">
        <v>45</v>
      </c>
      <c r="H36" s="1">
        <f>0.7*5/2+0.7/(10/4.5)/2</f>
        <v>1.9075</v>
      </c>
      <c r="I36" s="1" t="s">
        <v>46</v>
      </c>
      <c r="J36" s="24">
        <f>+H36/10</f>
        <v>0.19075</v>
      </c>
      <c r="K36" s="1" t="s">
        <v>26</v>
      </c>
      <c r="L36" s="1">
        <f>+J36/G$19</f>
        <v>0.1364793771043771</v>
      </c>
      <c r="M36" s="1" t="s">
        <v>49</v>
      </c>
    </row>
    <row r="37" spans="1:13" ht="17.45" customHeight="1">
      <c r="A37" s="84"/>
      <c r="B37" s="7" t="s">
        <v>36</v>
      </c>
      <c r="C37" s="37">
        <f t="shared" si="0"/>
        <v>0</v>
      </c>
      <c r="D37" s="8" t="s">
        <v>3</v>
      </c>
      <c r="E37" s="39" t="s">
        <v>59</v>
      </c>
      <c r="F37" s="1">
        <f>+ROUND(L37*100,0)</f>
        <v>8</v>
      </c>
      <c r="G37" s="1" t="s">
        <v>45</v>
      </c>
      <c r="H37" s="1">
        <f>+G19-G19*1.2*(1-C19/100)/5</f>
        <v>1.0622117647058824</v>
      </c>
      <c r="I37" s="1" t="s">
        <v>46</v>
      </c>
      <c r="J37" s="24">
        <f>+H37/10</f>
        <v>0.10622117647058824</v>
      </c>
      <c r="K37" s="1" t="s">
        <v>26</v>
      </c>
      <c r="L37" s="1">
        <f>+J37/G$19</f>
        <v>7.5999999999999998E-2</v>
      </c>
    </row>
    <row r="38" spans="1:13" ht="17.45" customHeight="1">
      <c r="A38" s="84"/>
      <c r="B38" s="7" t="s">
        <v>37</v>
      </c>
      <c r="C38" s="41">
        <f>SUM(C39:C45)</f>
        <v>0</v>
      </c>
      <c r="D38" s="8" t="s">
        <v>3</v>
      </c>
      <c r="F38" s="1">
        <v>20</v>
      </c>
      <c r="G38" s="1" t="s">
        <v>45</v>
      </c>
      <c r="K38" s="24"/>
    </row>
    <row r="39" spans="1:13" ht="17.45" customHeight="1">
      <c r="A39" s="26"/>
      <c r="B39" s="27" t="s">
        <v>50</v>
      </c>
      <c r="C39" s="77"/>
      <c r="D39" s="8" t="s">
        <v>3</v>
      </c>
      <c r="K39" s="24"/>
    </row>
    <row r="40" spans="1:13" ht="22.5">
      <c r="A40" s="26"/>
      <c r="B40" s="28" t="s">
        <v>51</v>
      </c>
      <c r="C40" s="77"/>
      <c r="D40" s="8" t="s">
        <v>3</v>
      </c>
      <c r="K40" s="24"/>
    </row>
    <row r="41" spans="1:13" ht="17.45" customHeight="1">
      <c r="A41" s="26"/>
      <c r="B41" s="27" t="s">
        <v>52</v>
      </c>
      <c r="C41" s="77"/>
      <c r="D41" s="8" t="s">
        <v>3</v>
      </c>
      <c r="K41" s="24"/>
    </row>
    <row r="42" spans="1:13" ht="17.45" customHeight="1">
      <c r="A42" s="26"/>
      <c r="B42" s="27" t="s">
        <v>53</v>
      </c>
      <c r="C42" s="77"/>
      <c r="D42" s="8" t="s">
        <v>3</v>
      </c>
      <c r="K42" s="24"/>
    </row>
    <row r="43" spans="1:13" ht="17.45" customHeight="1">
      <c r="A43" s="26"/>
      <c r="B43" s="27"/>
      <c r="C43" s="40"/>
      <c r="D43" s="8" t="s">
        <v>3</v>
      </c>
      <c r="K43" s="24"/>
    </row>
    <row r="44" spans="1:13" ht="17.45" customHeight="1">
      <c r="A44" s="26"/>
      <c r="B44" s="27"/>
      <c r="C44" s="40"/>
      <c r="D44" s="8" t="s">
        <v>3</v>
      </c>
      <c r="K44" s="24"/>
    </row>
    <row r="45" spans="1:13" ht="17.45" customHeight="1">
      <c r="A45" s="9"/>
      <c r="B45" s="10"/>
      <c r="C45" s="38"/>
      <c r="D45" s="11" t="s">
        <v>3</v>
      </c>
      <c r="K45" s="24"/>
    </row>
    <row r="46" spans="1:13" s="30" customFormat="1" ht="17.45" customHeight="1">
      <c r="A46" s="29"/>
      <c r="B46" s="35" t="s">
        <v>57</v>
      </c>
      <c r="C46" s="36"/>
      <c r="D46" s="35"/>
      <c r="K46" s="31"/>
    </row>
    <row r="47" spans="1:13" s="30" customFormat="1" ht="23.25" customHeight="1">
      <c r="A47" s="29"/>
      <c r="B47" s="87" t="s">
        <v>79</v>
      </c>
      <c r="C47" s="87"/>
      <c r="D47" s="87"/>
      <c r="K47" s="31"/>
    </row>
    <row r="48" spans="1:13" s="30" customFormat="1" ht="17.45" customHeight="1">
      <c r="A48" s="46"/>
      <c r="B48" s="47"/>
      <c r="C48" s="48"/>
      <c r="D48" s="47"/>
      <c r="K48" s="31"/>
    </row>
    <row r="49" spans="1:5" ht="17.45" customHeight="1">
      <c r="A49" s="49" t="s">
        <v>72</v>
      </c>
      <c r="B49" s="44" t="s">
        <v>96</v>
      </c>
      <c r="C49" s="50">
        <f>C19+C26</f>
        <v>0</v>
      </c>
      <c r="D49" s="44" t="s">
        <v>3</v>
      </c>
      <c r="E49" s="19"/>
    </row>
    <row r="50" spans="1:5" ht="17.45" customHeight="1">
      <c r="A50" s="49" t="s">
        <v>85</v>
      </c>
      <c r="B50" s="44" t="s">
        <v>97</v>
      </c>
      <c r="C50" s="50">
        <f>IF(C49&gt;=100,100,C49)</f>
        <v>0</v>
      </c>
      <c r="D50" s="44" t="s">
        <v>3</v>
      </c>
      <c r="E50" s="19" t="s">
        <v>18</v>
      </c>
    </row>
    <row r="51" spans="1:5" ht="17.45" customHeight="1">
      <c r="A51" s="49" t="s">
        <v>86</v>
      </c>
      <c r="B51" s="44" t="s">
        <v>91</v>
      </c>
      <c r="C51" s="43" t="e">
        <f>C18*C12/10*2.58/1000</f>
        <v>#DIV/0!</v>
      </c>
      <c r="D51" s="44" t="s">
        <v>19</v>
      </c>
      <c r="E51" s="1" t="s">
        <v>16</v>
      </c>
    </row>
    <row r="52" spans="1:5" ht="17.45" customHeight="1">
      <c r="A52" s="49" t="s">
        <v>87</v>
      </c>
      <c r="B52" s="44" t="s">
        <v>92</v>
      </c>
      <c r="C52" s="43">
        <f>C18*(C9*(100-C19)/100)/10*2.58/1000</f>
        <v>0</v>
      </c>
      <c r="D52" s="44" t="s">
        <v>19</v>
      </c>
    </row>
    <row r="53" spans="1:5" ht="17.45" customHeight="1">
      <c r="A53" s="49" t="s">
        <v>88</v>
      </c>
      <c r="B53" s="44" t="s">
        <v>93</v>
      </c>
      <c r="C53" s="43" t="e">
        <f>C51*C10</f>
        <v>#DIV/0!</v>
      </c>
      <c r="D53" s="44" t="s">
        <v>6</v>
      </c>
    </row>
    <row r="54" spans="1:5" ht="17.45" customHeight="1">
      <c r="A54" s="49" t="s">
        <v>73</v>
      </c>
      <c r="B54" s="44" t="s">
        <v>69</v>
      </c>
      <c r="C54" s="43" t="e">
        <f>((C18*C21/10*2.58/1000)+(C18*(C20*(100-C19)/100)/10*2.58/1000))*(100-E26)/100</f>
        <v>#DIV/0!</v>
      </c>
      <c r="D54" s="44" t="s">
        <v>6</v>
      </c>
    </row>
    <row r="55" spans="1:5" ht="17.45" customHeight="1">
      <c r="A55" s="49"/>
      <c r="B55" s="44" t="s">
        <v>98</v>
      </c>
      <c r="C55" s="54"/>
      <c r="D55" s="44"/>
    </row>
    <row r="56" spans="1:5" ht="17.45" customHeight="1">
      <c r="A56" s="49" t="s">
        <v>74</v>
      </c>
      <c r="B56" s="44" t="s">
        <v>94</v>
      </c>
      <c r="C56" s="43" t="e">
        <f>C53-C54</f>
        <v>#DIV/0!</v>
      </c>
      <c r="D56" s="44" t="s">
        <v>19</v>
      </c>
      <c r="E56" s="19" t="s">
        <v>58</v>
      </c>
    </row>
    <row r="57" spans="1:5" ht="17.45" customHeight="1">
      <c r="A57" s="49"/>
      <c r="B57" s="44"/>
      <c r="C57" s="54"/>
      <c r="D57" s="44"/>
      <c r="E57" s="19"/>
    </row>
    <row r="58" spans="1:5">
      <c r="A58" s="51"/>
      <c r="B58" s="51"/>
      <c r="C58" s="51"/>
      <c r="D58" s="44"/>
    </row>
    <row r="63" spans="1:5">
      <c r="A63" s="1" t="s">
        <v>63</v>
      </c>
    </row>
  </sheetData>
  <sheetProtection password="CC52" sheet="1" objects="1" scenarios="1" selectLockedCells="1"/>
  <mergeCells count="5">
    <mergeCell ref="B47:D47"/>
    <mergeCell ref="M30:S30"/>
    <mergeCell ref="M31:S31"/>
    <mergeCell ref="A1:D1"/>
    <mergeCell ref="A4:B4"/>
  </mergeCells>
  <phoneticPr fontId="1"/>
  <dataValidations count="2">
    <dataValidation type="list" allowBlank="1" showInputMessage="1" showErrorMessage="1" sqref="A39:A44">
      <formula1>#REF!</formula1>
    </dataValidation>
    <dataValidation type="list" allowBlank="1" showInputMessage="1" showErrorMessage="1" sqref="A27:A38">
      <formula1>$A$63</formula1>
    </dataValidation>
  </dataValidations>
  <printOptions horizontalCentered="1" verticalCentered="1"/>
  <pageMargins left="0.31496062992125984" right="0.31496062992125984" top="0.74803149606299213" bottom="0.74803149606299213" header="0.31496062992125984" footer="0.31496062992125984"/>
  <pageSetup paperSize="9" scale="82" orientation="portrait" r:id="rId1"/>
  <headerFoot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申請時版</vt:lpstr>
      <vt:lpstr>申請時版!Print_Area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2017-07-05T04:22:53Z</dcterms:created>
  <dcterms:modified xsi:type="dcterms:W3CDTF">2017-07-05T04:23:34Z</dcterms:modified>
</cp:coreProperties>
</file>